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<sst xmlns="http://schemas.openxmlformats.org/spreadsheetml/2006/main" count="2860" uniqueCount="2079">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</sst>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Твърдица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3</v>
      </c>
      <c r="K20" s="1097"/>
      <c r="L20" s="1116">
        <f t="shared" si="4"/>
        <v>0</v>
      </c>
      <c r="M20" s="1097"/>
      <c r="N20" s="1117">
        <f t="shared" si="5"/>
        <v>3</v>
      </c>
      <c r="O20" s="1099"/>
      <c r="P20" s="1115">
        <f>+ROUND(+SUM(OTCHET!E82:E90),0)</f>
        <v>0</v>
      </c>
      <c r="Q20" s="1116">
        <f>+ROUND(+SUM(OTCHET!L82:L90),0)</f>
        <v>3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3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3</v>
      </c>
      <c r="O23" s="1099"/>
      <c r="P23" s="1127">
        <f>+ROUND(+SUM(P13,P14,P16,P17,P18,P19,P20,P21,P22),0)</f>
        <v>0</v>
      </c>
      <c r="Q23" s="1127">
        <f>+ROUND(+SUM(Q13,Q14,Q16,Q17,Q18,Q19,Q20,Q21,Q22),0)</f>
        <v>3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3</v>
      </c>
      <c r="K48" s="1097"/>
      <c r="L48" s="1202">
        <f>+ROUND(L23+L28+L35+L40+L46,0)</f>
        <v>0</v>
      </c>
      <c r="M48" s="1097"/>
      <c r="N48" s="1203">
        <f>+ROUND(N23+N28+N35+N40+N46,0)</f>
        <v>3</v>
      </c>
      <c r="O48" s="1204"/>
      <c r="P48" s="1201">
        <f>+ROUND(P23+P28+P35+P40+P46,0)</f>
        <v>0</v>
      </c>
      <c r="Q48" s="1202">
        <f>+ROUND(Q23+Q28+Q35+Q40+Q46,0)</f>
        <v>3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51</v>
      </c>
      <c r="K52" s="1097"/>
      <c r="L52" s="1122">
        <f>+IF($P$2=33,$Q52,0)</f>
        <v>0</v>
      </c>
      <c r="M52" s="1097"/>
      <c r="N52" s="1123">
        <f>+ROUND(+G52+J52+L52,0)</f>
        <v>51</v>
      </c>
      <c r="O52" s="1099"/>
      <c r="P52" s="1121">
        <f>+ROUND(+SUM(OTCHET!E218:E220),0)</f>
        <v>0</v>
      </c>
      <c r="Q52" s="1122">
        <f>+ROUND(+SUM(OTCHET!L218:L220),0)</f>
        <v>51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51</v>
      </c>
      <c r="K56" s="1097"/>
      <c r="L56" s="1210">
        <f>+ROUND(+SUM(L51:L55),0)</f>
        <v>0</v>
      </c>
      <c r="M56" s="1097"/>
      <c r="N56" s="1211">
        <f>+ROUND(+SUM(N51:N55),0)</f>
        <v>51</v>
      </c>
      <c r="O56" s="1099"/>
      <c r="P56" s="1209">
        <f>+ROUND(+SUM(P51:P55),0)</f>
        <v>0</v>
      </c>
      <c r="Q56" s="1210">
        <f>+ROUND(+SUM(Q51:Q55),0)</f>
        <v>51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51</v>
      </c>
      <c r="K77" s="1097"/>
      <c r="L77" s="1235">
        <f>+ROUND(L56+L63+L67+L71+L75,0)</f>
        <v>0</v>
      </c>
      <c r="M77" s="1097"/>
      <c r="N77" s="1236">
        <f>+ROUND(N56+N63+N67+N71+N75,0)</f>
        <v>51</v>
      </c>
      <c r="O77" s="1099"/>
      <c r="P77" s="1233">
        <f>+ROUND(P56+P63+P67+P71+P75,0)</f>
        <v>0</v>
      </c>
      <c r="Q77" s="1234">
        <f>+ROUND(Q56+Q63+Q67+Q71+Q75,0)</f>
        <v>51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-48</v>
      </c>
      <c r="K83" s="1097"/>
      <c r="L83" s="1257">
        <f>+ROUND(L48,0)-ROUND(L77,0)+ROUND(L81,0)</f>
        <v>0</v>
      </c>
      <c r="M83" s="1097"/>
      <c r="N83" s="1258">
        <f>+ROUND(N48,0)-ROUND(N77,0)+ROUND(N81,0)</f>
        <v>-48</v>
      </c>
      <c r="O83" s="1259"/>
      <c r="P83" s="1256">
        <f>+ROUND(P48,0)-ROUND(P77,0)+ROUND(P81,0)</f>
        <v>0</v>
      </c>
      <c r="Q83" s="1257">
        <f>+ROUND(Q48,0)-ROUND(Q77,0)+ROUND(Q81,0)</f>
        <v>-48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48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48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48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39810</v>
      </c>
      <c r="K129" s="1097"/>
      <c r="L129" s="1110">
        <f>+IF($P$2=33,$Q129,0)</f>
        <v>0</v>
      </c>
      <c r="M129" s="1097"/>
      <c r="N129" s="1111">
        <f>+ROUND(+G129+J129+L129,0)</f>
        <v>39810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39810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39762</v>
      </c>
      <c r="K131" s="1097"/>
      <c r="L131" s="1122">
        <f>+IF($P$2=33,$Q131,0)</f>
        <v>0</v>
      </c>
      <c r="M131" s="1097"/>
      <c r="N131" s="1123">
        <f>+ROUND(+G131+J131+L131,0)</f>
        <v>39762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39762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-48</v>
      </c>
      <c r="K132" s="1097"/>
      <c r="L132" s="1297">
        <f>+ROUND(+L131-L129-L130,0)</f>
        <v>0</v>
      </c>
      <c r="M132" s="1097"/>
      <c r="N132" s="1298">
        <f>+ROUND(+N131-N129-N130,0)</f>
        <v>-48</v>
      </c>
      <c r="O132" s="1099"/>
      <c r="P132" s="1296">
        <f>+ROUND(+P131-P129-P130,0)</f>
        <v>0</v>
      </c>
      <c r="Q132" s="1297">
        <f>+ROUND(+Q131-Q129-Q130,0)</f>
        <v>-48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43390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3</v>
      </c>
      <c r="G22" s="766">
        <f>+G23+G25+G36+G37</f>
        <v>0</v>
      </c>
      <c r="H22" s="767">
        <f>+H23+H25+H36+H37</f>
        <v>3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3</v>
      </c>
      <c r="G25" s="785">
        <f>+G26+G30+G31+G32+G33</f>
        <v>0</v>
      </c>
      <c r="H25" s="786">
        <f>+H26+H30+H31+H32+H33</f>
        <v>3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3</v>
      </c>
      <c r="G26" s="790">
        <f>OTCHET!I75</f>
        <v>0</v>
      </c>
      <c r="H26" s="791">
        <f>OTCHET!J75</f>
        <v>3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51</v>
      </c>
      <c r="G38" s="850">
        <f>G39+G43+G44+G46+SUM(G48:G52)+G55</f>
        <v>0</v>
      </c>
      <c r="H38" s="851">
        <f>H39+H43+H44+H46+SUM(H48:H52)+H55</f>
        <v>51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51</v>
      </c>
      <c r="G43" s="818">
        <f>+OTCHET!I206+OTCHET!I224+OTCHET!I273</f>
        <v>0</v>
      </c>
      <c r="H43" s="819">
        <f>+OTCHET!J206+OTCHET!J224+OTCHET!J273</f>
        <v>51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-48</v>
      </c>
      <c r="G64" s="930">
        <f>+G22-G38+G56-G63</f>
        <v>0</v>
      </c>
      <c r="H64" s="931">
        <f>+H22-H38+H56-H63</f>
        <v>-48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48</v>
      </c>
      <c r="G66" s="940">
        <f>SUM(+G68+G76+G77+G84+G85+G86+G89+G90+G91+G92+G93+G94+G95)</f>
        <v>0</v>
      </c>
      <c r="H66" s="941">
        <f>SUM(+H68+H76+H77+H84+H85+H86+H89+H90+H91+H92+H93+H94+H95)</f>
        <v>48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39810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39810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-39762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-39762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`045442585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Ирина Азманова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581">
      <selection activeCell="B607" sqref="B607:C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3" t="str">
        <f>VLOOKUP(E15,SMETKA,2,FALSE)</f>
        <v>ОТЧЕТНИ ДАННИ ПО ЕБК ЗА СМЕТКИТЕ ЗА СРЕДСТВАТА ОТ ЕВРОПЕЙСКИЯ СЪЮЗ - РА</v>
      </c>
      <c r="C7" s="1814"/>
      <c r="D7" s="181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5" t="s">
        <v>1921</v>
      </c>
      <c r="C9" s="1816"/>
      <c r="D9" s="1817"/>
      <c r="E9" s="115">
        <v>43101</v>
      </c>
      <c r="F9" s="116">
        <v>43373</v>
      </c>
      <c r="G9" s="113"/>
      <c r="H9" s="1417"/>
      <c r="I9" s="1860"/>
      <c r="J9" s="186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862" t="s">
        <v>981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Твърдица</v>
      </c>
      <c r="C12" s="1819"/>
      <c r="D12" s="1820"/>
      <c r="E12" s="118" t="s">
        <v>975</v>
      </c>
      <c r="F12" s="1588" t="s">
        <v>1562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0" t="s">
        <v>2036</v>
      </c>
      <c r="F19" s="1791"/>
      <c r="G19" s="1791"/>
      <c r="H19" s="1792"/>
      <c r="I19" s="1805" t="s">
        <v>2037</v>
      </c>
      <c r="J19" s="1806"/>
      <c r="K19" s="1806"/>
      <c r="L19" s="180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1" t="s">
        <v>472</v>
      </c>
      <c r="D22" s="181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1" t="s">
        <v>474</v>
      </c>
      <c r="D28" s="181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1" t="s">
        <v>127</v>
      </c>
      <c r="D33" s="181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1" t="s">
        <v>121</v>
      </c>
      <c r="D39" s="181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3</v>
      </c>
      <c r="K75" s="170">
        <f>SUM(K76:K90)</f>
        <v>0</v>
      </c>
      <c r="L75" s="1378">
        <f t="shared" si="13"/>
        <v>3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3</v>
      </c>
      <c r="K82" s="160">
        <v>0</v>
      </c>
      <c r="L82" s="296">
        <f t="shared" si="14"/>
        <v>3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3</v>
      </c>
      <c r="K170" s="214">
        <f t="shared" si="39"/>
        <v>0</v>
      </c>
      <c r="L170" s="211">
        <f t="shared" si="39"/>
        <v>3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1" t="str">
        <f>$B$7</f>
        <v>ОТЧЕТНИ ДАННИ ПО ЕБК ЗА СМЕТКИТЕ ЗА СРЕДСТВАТА ОТ ЕВРОПЕЙСКИЯ СЪЮЗ - РА</v>
      </c>
      <c r="C175" s="1822"/>
      <c r="D175" s="182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4" t="str">
        <f>$B$9</f>
        <v>Твърдица</v>
      </c>
      <c r="C177" s="1785"/>
      <c r="D177" s="1786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8" t="str">
        <f>$B$12</f>
        <v>Твърдица</v>
      </c>
      <c r="C180" s="1819"/>
      <c r="D180" s="1820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0" t="s">
        <v>2038</v>
      </c>
      <c r="F184" s="1791"/>
      <c r="G184" s="1791"/>
      <c r="H184" s="1792"/>
      <c r="I184" s="1793" t="s">
        <v>2039</v>
      </c>
      <c r="J184" s="1794"/>
      <c r="K184" s="1794"/>
      <c r="L184" s="179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6" t="s">
        <v>753</v>
      </c>
      <c r="D188" s="179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0" t="s">
        <v>756</v>
      </c>
      <c r="D191" s="1781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0" t="s">
        <v>200</v>
      </c>
      <c r="D205" s="180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0" t="s">
        <v>201</v>
      </c>
      <c r="D206" s="1781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51</v>
      </c>
      <c r="K206" s="277">
        <f t="shared" si="49"/>
        <v>0</v>
      </c>
      <c r="L206" s="311">
        <f t="shared" si="49"/>
        <v>51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51</v>
      </c>
      <c r="K218" s="324">
        <f t="shared" si="51"/>
        <v>0</v>
      </c>
      <c r="L218" s="321">
        <f t="shared" si="51"/>
        <v>51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0" t="s">
        <v>275</v>
      </c>
      <c r="D224" s="177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0" t="s">
        <v>731</v>
      </c>
      <c r="D228" s="177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0" t="s">
        <v>220</v>
      </c>
      <c r="D234" s="177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0" t="s">
        <v>222</v>
      </c>
      <c r="D237" s="177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8" t="s">
        <v>223</v>
      </c>
      <c r="D238" s="177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8" t="s">
        <v>224</v>
      </c>
      <c r="D239" s="177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8" t="s">
        <v>1674</v>
      </c>
      <c r="D240" s="1779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0" t="s">
        <v>225</v>
      </c>
      <c r="D241" s="177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0" t="s">
        <v>237</v>
      </c>
      <c r="D257" s="177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0" t="s">
        <v>238</v>
      </c>
      <c r="D258" s="177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0" t="s">
        <v>239</v>
      </c>
      <c r="D259" s="177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0" t="s">
        <v>240</v>
      </c>
      <c r="D260" s="177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0" t="s">
        <v>1679</v>
      </c>
      <c r="D267" s="177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0" t="s">
        <v>1676</v>
      </c>
      <c r="D271" s="177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0" t="s">
        <v>1677</v>
      </c>
      <c r="D272" s="177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8" t="s">
        <v>250</v>
      </c>
      <c r="D273" s="1779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0" t="s">
        <v>276</v>
      </c>
      <c r="D274" s="177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0" t="s">
        <v>695</v>
      </c>
      <c r="D290" s="177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6" t="s">
        <v>925</v>
      </c>
      <c r="D295" s="177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2" t="s">
        <v>703</v>
      </c>
      <c r="D299" s="1773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51</v>
      </c>
      <c r="K303" s="399">
        <f t="shared" si="79"/>
        <v>0</v>
      </c>
      <c r="L303" s="396">
        <f t="shared" si="79"/>
        <v>51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3"/>
      <c r="C308" s="1824"/>
      <c r="D308" s="182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5"/>
      <c r="C310" s="1824"/>
      <c r="D310" s="182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5"/>
      <c r="C313" s="1824"/>
      <c r="D313" s="182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6"/>
      <c r="C346" s="1826"/>
      <c r="D346" s="182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1" t="str">
        <f>$B$7</f>
        <v>ОТЧЕТНИ ДАННИ ПО ЕБК ЗА СМЕТКИТЕ ЗА СРЕДСТВАТА ОТ ЕВРОПЕЙСКИЯ СЪЮЗ - РА</v>
      </c>
      <c r="C350" s="1831"/>
      <c r="D350" s="183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4" t="str">
        <f>$B$9</f>
        <v>Твърдица</v>
      </c>
      <c r="C352" s="1785"/>
      <c r="D352" s="1786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8" t="str">
        <f>$B$12</f>
        <v>Твърдица</v>
      </c>
      <c r="C355" s="1819"/>
      <c r="D355" s="1820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8" t="s">
        <v>2040</v>
      </c>
      <c r="F359" s="1809"/>
      <c r="G359" s="1809"/>
      <c r="H359" s="1810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9" t="s">
        <v>279</v>
      </c>
      <c r="D363" s="183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290</v>
      </c>
      <c r="D377" s="1828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312</v>
      </c>
      <c r="D385" s="1828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256</v>
      </c>
      <c r="D390" s="1828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257</v>
      </c>
      <c r="D393" s="1828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259</v>
      </c>
      <c r="D398" s="1828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260</v>
      </c>
      <c r="D401" s="1828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934</v>
      </c>
      <c r="D404" s="1828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689</v>
      </c>
      <c r="D407" s="1828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690</v>
      </c>
      <c r="D408" s="1828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708</v>
      </c>
      <c r="D411" s="1828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263</v>
      </c>
      <c r="D414" s="1828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776</v>
      </c>
      <c r="D424" s="1828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713</v>
      </c>
      <c r="D425" s="1828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264</v>
      </c>
      <c r="D426" s="1828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692</v>
      </c>
      <c r="D427" s="1828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938</v>
      </c>
      <c r="D428" s="1828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4" t="str">
        <f>$B$7</f>
        <v>ОТЧЕТНИ ДАННИ ПО ЕБК ЗА СМЕТКИТЕ ЗА СРЕДСТВАТА ОТ ЕВРОПЕЙСКИЯ СЪЮЗ - РА</v>
      </c>
      <c r="C435" s="1835"/>
      <c r="D435" s="183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4" t="str">
        <f>$B$9</f>
        <v>Твърдица</v>
      </c>
      <c r="C437" s="1785"/>
      <c r="D437" s="1786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8" t="str">
        <f>$B$12</f>
        <v>Твърдица</v>
      </c>
      <c r="C440" s="1819"/>
      <c r="D440" s="1820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0" t="s">
        <v>2042</v>
      </c>
      <c r="F444" s="1791"/>
      <c r="G444" s="1791"/>
      <c r="H444" s="179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-48</v>
      </c>
      <c r="K447" s="550">
        <f t="shared" si="103"/>
        <v>0</v>
      </c>
      <c r="L447" s="551">
        <f t="shared" si="103"/>
        <v>-48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48</v>
      </c>
      <c r="K448" s="557">
        <f t="shared" si="104"/>
        <v>0</v>
      </c>
      <c r="L448" s="558">
        <f>+L599</f>
        <v>48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2" t="str">
        <f>$B$7</f>
        <v>ОТЧЕТНИ ДАННИ ПО ЕБК ЗА СМЕТКИТЕ ЗА СРЕДСТВАТА ОТ ЕВРОПЕЙСКИЯ СЪЮЗ - РА</v>
      </c>
      <c r="C451" s="1783"/>
      <c r="D451" s="178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4" t="str">
        <f>$B$9</f>
        <v>Твърдица</v>
      </c>
      <c r="C453" s="1785"/>
      <c r="D453" s="1786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8" t="str">
        <f>$B$12</f>
        <v>Твърдица</v>
      </c>
      <c r="C456" s="1819"/>
      <c r="D456" s="1820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2" t="s">
        <v>2044</v>
      </c>
      <c r="F460" s="1803"/>
      <c r="G460" s="1803"/>
      <c r="H460" s="180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2" t="s">
        <v>777</v>
      </c>
      <c r="D463" s="1833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9" t="s">
        <v>780</v>
      </c>
      <c r="D467" s="1849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9" t="s">
        <v>2014</v>
      </c>
      <c r="D470" s="1849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2" t="s">
        <v>783</v>
      </c>
      <c r="D473" s="1833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0" t="s">
        <v>790</v>
      </c>
      <c r="D480" s="1851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8" t="s">
        <v>942</v>
      </c>
      <c r="D483" s="183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1" t="s">
        <v>947</v>
      </c>
      <c r="D499" s="184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1" t="s">
        <v>24</v>
      </c>
      <c r="D504" s="184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3" t="s">
        <v>948</v>
      </c>
      <c r="D505" s="1843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8" t="s">
        <v>33</v>
      </c>
      <c r="D514" s="183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8" t="s">
        <v>37</v>
      </c>
      <c r="D518" s="183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8" t="s">
        <v>949</v>
      </c>
      <c r="D523" s="1845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1" t="s">
        <v>950</v>
      </c>
      <c r="D526" s="183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8" t="s">
        <v>952</v>
      </c>
      <c r="D537" s="183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4" t="s">
        <v>953</v>
      </c>
      <c r="D538" s="1844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6" t="s">
        <v>954</v>
      </c>
      <c r="D543" s="183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8" t="s">
        <v>955</v>
      </c>
      <c r="D546" s="183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6" t="s">
        <v>964</v>
      </c>
      <c r="D568" s="1836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48</v>
      </c>
      <c r="K568" s="583">
        <f t="shared" si="133"/>
        <v>0</v>
      </c>
      <c r="L568" s="580">
        <f t="shared" si="133"/>
        <v>48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39810</v>
      </c>
      <c r="K569" s="586">
        <v>0</v>
      </c>
      <c r="L569" s="1381">
        <f t="shared" si="121"/>
        <v>39810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-39762</v>
      </c>
      <c r="K575" s="1655">
        <v>0</v>
      </c>
      <c r="L575" s="1395">
        <f t="shared" si="134"/>
        <v>-39762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6" t="s">
        <v>969</v>
      </c>
      <c r="D588" s="183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6" t="s">
        <v>842</v>
      </c>
      <c r="D593" s="183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48</v>
      </c>
      <c r="K599" s="668">
        <f t="shared" si="138"/>
        <v>0</v>
      </c>
      <c r="L599" s="664">
        <f t="shared" si="138"/>
        <v>48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4" t="s">
        <v>2076</v>
      </c>
      <c r="H602" s="1865"/>
      <c r="I602" s="1865"/>
      <c r="J602" s="186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4" t="s">
        <v>887</v>
      </c>
      <c r="H603" s="1854"/>
      <c r="I603" s="1854"/>
      <c r="J603" s="185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6" t="s">
        <v>2077</v>
      </c>
      <c r="H605" s="1847"/>
      <c r="I605" s="1847"/>
      <c r="J605" s="1848"/>
      <c r="K605" s="103"/>
      <c r="L605" s="229"/>
      <c r="M605" s="7">
        <v>1</v>
      </c>
      <c r="N605" s="520"/>
    </row>
    <row r="606" spans="1:14" ht="21.75" customHeight="1">
      <c r="A606" s="23"/>
      <c r="B606" s="1852" t="s">
        <v>890</v>
      </c>
      <c r="C606" s="1853"/>
      <c r="D606" s="674" t="s">
        <v>891</v>
      </c>
      <c r="E606" s="675"/>
      <c r="F606" s="676"/>
      <c r="G606" s="1854" t="s">
        <v>887</v>
      </c>
      <c r="H606" s="1854"/>
      <c r="I606" s="1854"/>
      <c r="J606" s="1854"/>
      <c r="K606" s="103"/>
      <c r="L606" s="229"/>
      <c r="M606" s="7">
        <v>1</v>
      </c>
      <c r="N606" s="520"/>
    </row>
    <row r="607" spans="1:14" ht="24.75" customHeight="1">
      <c r="A607" s="36"/>
      <c r="B607" s="1855">
        <v>43390</v>
      </c>
      <c r="C607" s="1856"/>
      <c r="D607" s="677" t="s">
        <v>892</v>
      </c>
      <c r="E607" s="678" t="s">
        <v>2078</v>
      </c>
      <c r="F607" s="679"/>
      <c r="G607" s="680" t="s">
        <v>893</v>
      </c>
      <c r="H607" s="1857"/>
      <c r="I607" s="1858"/>
      <c r="J607" s="185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7"/>
      <c r="I609" s="1858"/>
      <c r="J609" s="185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782" t="str">
        <f>$B$7</f>
        <v>ОТЧЕТНИ ДАННИ ПО ЕБК ЗА СМЕТКИТЕ ЗА СРЕДСТВАТА ОТ ЕВРОПЕЙСКИЯ СЪЮЗ - РА</v>
      </c>
      <c r="C621" s="1783"/>
      <c r="D621" s="1783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</row>
    <row r="623" spans="2:13" ht="18.75">
      <c r="B623" s="1784" t="str">
        <f>$B$9</f>
        <v>Твърдица</v>
      </c>
      <c r="C623" s="1785"/>
      <c r="D623" s="1786"/>
      <c r="E623" s="115">
        <f>$E$9</f>
        <v>43101</v>
      </c>
      <c r="F623" s="227">
        <f>$F$9</f>
        <v>43373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787" t="str">
        <f>$B$12</f>
        <v>Твърдица</v>
      </c>
      <c r="C626" s="1788"/>
      <c r="D626" s="1789"/>
      <c r="E626" s="411" t="s">
        <v>900</v>
      </c>
      <c r="F626" s="1362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721</v>
      </c>
      <c r="E630" s="1790" t="s">
        <v>2048</v>
      </c>
      <c r="F630" s="1791"/>
      <c r="G630" s="1791"/>
      <c r="H630" s="1792"/>
      <c r="I630" s="1793" t="s">
        <v>2049</v>
      </c>
      <c r="J630" s="1794"/>
      <c r="K630" s="1794"/>
      <c r="L630" s="1795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</row>
    <row r="634" spans="2:13" ht="15.75">
      <c r="B634" s="1456"/>
      <c r="C634" s="1461">
        <f>VLOOKUP(D635,EBK_DEIN2,2,FALSE)</f>
        <v>8827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</row>
    <row r="635" spans="2:13" ht="15.75">
      <c r="B635" s="1452"/>
      <c r="C635" s="1589">
        <f>+C634</f>
        <v>8827</v>
      </c>
      <c r="D635" s="1454" t="s">
        <v>113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</row>
    <row r="637" spans="2:14" ht="15.75">
      <c r="B637" s="273">
        <v>100</v>
      </c>
      <c r="C637" s="1796" t="s">
        <v>753</v>
      </c>
      <c r="D637" s="179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>
        <v>0</v>
      </c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0" t="s">
        <v>756</v>
      </c>
      <c r="D640" s="1781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8" t="s">
        <v>195</v>
      </c>
      <c r="D646" s="179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0" t="s">
        <v>200</v>
      </c>
      <c r="D654" s="1801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0" t="s">
        <v>201</v>
      </c>
      <c r="D655" s="1781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51</v>
      </c>
      <c r="K655" s="277">
        <f t="shared" si="145"/>
        <v>0</v>
      </c>
      <c r="L655" s="311">
        <f t="shared" si="145"/>
        <v>51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>
        <v>51</v>
      </c>
      <c r="K667" s="1430"/>
      <c r="L667" s="321">
        <f t="shared" si="147"/>
        <v>51</v>
      </c>
      <c r="M667" s="12">
        <f t="shared" si="140"/>
        <v>1</v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70" t="s">
        <v>275</v>
      </c>
      <c r="D673" s="177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70" t="s">
        <v>731</v>
      </c>
      <c r="D677" s="177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70" t="s">
        <v>220</v>
      </c>
      <c r="D683" s="177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70" t="s">
        <v>222</v>
      </c>
      <c r="D686" s="1771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78" t="s">
        <v>223</v>
      </c>
      <c r="D687" s="1779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78" t="s">
        <v>224</v>
      </c>
      <c r="D688" s="1779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78" t="s">
        <v>1678</v>
      </c>
      <c r="D689" s="1779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70" t="s">
        <v>225</v>
      </c>
      <c r="D690" s="177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70" t="s">
        <v>237</v>
      </c>
      <c r="D706" s="1771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70" t="s">
        <v>238</v>
      </c>
      <c r="D707" s="1771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70" t="s">
        <v>239</v>
      </c>
      <c r="D708" s="1771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70" t="s">
        <v>240</v>
      </c>
      <c r="D709" s="177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70" t="s">
        <v>1679</v>
      </c>
      <c r="D716" s="177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70" t="s">
        <v>1676</v>
      </c>
      <c r="D720" s="1771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70" t="s">
        <v>1677</v>
      </c>
      <c r="D721" s="1771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78" t="s">
        <v>250</v>
      </c>
      <c r="D722" s="1779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70" t="s">
        <v>276</v>
      </c>
      <c r="D723" s="177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74" t="s">
        <v>251</v>
      </c>
      <c r="D726" s="1775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74" t="s">
        <v>252</v>
      </c>
      <c r="D727" s="1775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74" t="s">
        <v>632</v>
      </c>
      <c r="D735" s="1775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74" t="s">
        <v>694</v>
      </c>
      <c r="D738" s="1775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70" t="s">
        <v>695</v>
      </c>
      <c r="D739" s="177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76" t="s">
        <v>925</v>
      </c>
      <c r="D744" s="1777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72" t="s">
        <v>703</v>
      </c>
      <c r="D748" s="1773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72" t="s">
        <v>703</v>
      </c>
      <c r="D749" s="1773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51</v>
      </c>
      <c r="K753" s="399">
        <f t="shared" si="175"/>
        <v>0</v>
      </c>
      <c r="L753" s="396">
        <f t="shared" si="175"/>
        <v>51</v>
      </c>
      <c r="M753" s="12">
        <f t="shared" si="171"/>
        <v>1</v>
      </c>
      <c r="N753" s="73" t="str">
        <f>LEFT(C634,1)</f>
        <v>8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2">
        <f>$B$7</f>
        <v>0</v>
      </c>
      <c r="J14" s="1783"/>
      <c r="K14" s="178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0" t="s">
        <v>2048</v>
      </c>
      <c r="M23" s="1791"/>
      <c r="N23" s="1791"/>
      <c r="O23" s="1792"/>
      <c r="P23" s="1793" t="s">
        <v>2049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6" t="s">
        <v>753</v>
      </c>
      <c r="K30" s="179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0" t="s">
        <v>756</v>
      </c>
      <c r="K33" s="178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0" t="s">
        <v>200</v>
      </c>
      <c r="K47" s="1801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0" t="s">
        <v>201</v>
      </c>
      <c r="K48" s="178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0" t="s">
        <v>275</v>
      </c>
      <c r="K66" s="177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0" t="s">
        <v>731</v>
      </c>
      <c r="K70" s="177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0" t="s">
        <v>220</v>
      </c>
      <c r="K76" s="177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0" t="s">
        <v>222</v>
      </c>
      <c r="K79" s="177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8" t="s">
        <v>223</v>
      </c>
      <c r="K80" s="1779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8" t="s">
        <v>224</v>
      </c>
      <c r="K81" s="1779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8" t="s">
        <v>1678</v>
      </c>
      <c r="K82" s="1779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0" t="s">
        <v>225</v>
      </c>
      <c r="K83" s="177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0" t="s">
        <v>237</v>
      </c>
      <c r="K99" s="177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0" t="s">
        <v>238</v>
      </c>
      <c r="K100" s="177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0" t="s">
        <v>239</v>
      </c>
      <c r="K101" s="177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0" t="s">
        <v>240</v>
      </c>
      <c r="K102" s="177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0" t="s">
        <v>1679</v>
      </c>
      <c r="K109" s="177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0" t="s">
        <v>1676</v>
      </c>
      <c r="K113" s="177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0" t="s">
        <v>1677</v>
      </c>
      <c r="K114" s="177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8" t="s">
        <v>250</v>
      </c>
      <c r="K115" s="1779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0" t="s">
        <v>276</v>
      </c>
      <c r="K116" s="177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0" t="s">
        <v>695</v>
      </c>
      <c r="K132" s="177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6" t="s">
        <v>925</v>
      </c>
      <c r="K137" s="177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2" t="s">
        <v>703</v>
      </c>
      <c r="K141" s="1773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2" t="s">
        <v>703</v>
      </c>
      <c r="K142" s="1773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2018-10-17T13:19:17Z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